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195" windowHeight="9465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1">'приложение 2'!$A$1:$N$35</definedName>
  </definedNames>
  <calcPr fullCalcOnLoad="1"/>
</workbook>
</file>

<file path=xl/sharedStrings.xml><?xml version="1.0" encoding="utf-8"?>
<sst xmlns="http://schemas.openxmlformats.org/spreadsheetml/2006/main" count="161" uniqueCount="143">
  <si>
    <t>Показатели</t>
  </si>
  <si>
    <t>Исполнено</t>
  </si>
  <si>
    <t>Отклонение</t>
  </si>
  <si>
    <t>Доля, %</t>
  </si>
  <si>
    <t>Причины отклонения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</si>
  <si>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</si>
  <si>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</si>
  <si>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</si>
  <si>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</si>
  <si>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</si>
  <si>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Государственная пошлина, сборы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</si>
  <si>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</si>
  <si>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</t>
  </si>
  <si>
    <t>Безвозмездные перечисления</t>
  </si>
  <si>
    <t>% исполнения</t>
  </si>
  <si>
    <t>Безвозмездные поступления</t>
  </si>
  <si>
    <t>Всего</t>
  </si>
  <si>
    <t>Средства федерального бюджета</t>
  </si>
  <si>
    <t>Средства областного бюджета</t>
  </si>
  <si>
    <t>сумма</t>
  </si>
  <si>
    <t>уд. вес (%)</t>
  </si>
  <si>
    <t>уд вес (%)</t>
  </si>
  <si>
    <t>Итого:</t>
  </si>
  <si>
    <t>(в тыс. рублей)</t>
  </si>
  <si>
    <t>Наименование разделов</t>
  </si>
  <si>
    <t>Бюджетные назначения по уточненной бюджетной росписи</t>
  </si>
  <si>
    <t>Причины невыполнения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</si>
  <si>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</si>
  <si>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</si>
  <si>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</si>
  <si>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</si>
  <si>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</si>
  <si>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07 Образование</t>
  </si>
  <si>
    <t>08 Культура</t>
  </si>
  <si>
    <t>09 Здравоохранение</t>
  </si>
  <si>
    <t>10 Социальная политика</t>
  </si>
  <si>
    <t>11 Физическая культура и спорт</t>
  </si>
  <si>
    <t>Недовыполнение к сводной бюджетной росписи</t>
  </si>
  <si>
    <t>Бюджетные назначения согласно решению о бюджете</t>
  </si>
  <si>
    <t>к решению о бюджете</t>
  </si>
  <si>
    <t>к бюджетной росписи</t>
  </si>
  <si>
    <t>12 Средства массовой информации</t>
  </si>
  <si>
    <t>1.2</t>
  </si>
  <si>
    <t>Доходы от арендной платы за землю</t>
  </si>
  <si>
    <t>Доходы от арендной платы за имущество</t>
  </si>
  <si>
    <t>1.3</t>
  </si>
  <si>
    <t>1.1</t>
  </si>
  <si>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</si>
  <si>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</si>
  <si>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</si>
  <si>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</si>
  <si>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</si>
  <si>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</si>
  <si>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</si>
  <si>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</si>
  <si>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</si>
  <si>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</si>
  <si>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</t>
  </si>
  <si>
    <t>1.1.2.1</t>
  </si>
  <si>
    <t>1.1.2.2</t>
  </si>
  <si>
    <t>1.1.2.3</t>
  </si>
  <si>
    <t>1.1.2.4</t>
  </si>
  <si>
    <t>1.1.2.5</t>
  </si>
  <si>
    <t>1.1.2.6</t>
  </si>
  <si>
    <t xml:space="preserve">Доходы бюджета, всего:                                                                   (1.1 + 1.2 + 1.3) </t>
  </si>
  <si>
    <t>Налоговые и неналоговые доходы                                      (1.1.1+1.1.2)</t>
  </si>
  <si>
    <t>Налоговые доходы, в том числе:                                      (1.1.1.1 + 1.1.1.2 + … + 1.1.1.9)</t>
  </si>
  <si>
    <t>Неналоговые доходы, в том числе:                                      (1.1.2.1 + 1.1.2.2 + … + 1.1.2.6)</t>
  </si>
  <si>
    <t>Исполнение, %</t>
  </si>
  <si>
    <t xml:space="preserve">                   (в тыс. рублей)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</si>
  <si>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</si>
  <si>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</si>
  <si>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. . . . . . . . . . . . . . . . . . . . . . . . . . . . . . . . . . . . . . . . .</t>
  </si>
  <si>
    <t xml:space="preserve">Субвенции бюджетам на осуществление первичному воинскому учету на территориях, где отсутствуют военные комиссариаты </t>
  </si>
  <si>
    <t>1.5</t>
  </si>
  <si>
    <t>2</t>
  </si>
  <si>
    <t>2.1</t>
  </si>
  <si>
    <t>2.2</t>
  </si>
  <si>
    <t>2.3</t>
  </si>
  <si>
    <t>2.5</t>
  </si>
  <si>
    <t>3</t>
  </si>
  <si>
    <t>3.1</t>
  </si>
  <si>
    <t>3.2</t>
  </si>
  <si>
    <t>3.5</t>
  </si>
  <si>
    <t>4</t>
  </si>
  <si>
    <t>4.1</t>
  </si>
  <si>
    <t>4.2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</si>
  <si>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</si>
  <si>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(в тыс. рублей)</t>
  </si>
  <si>
    <t>Дотации Всего, в том числе:                                                             (1.1 + 1.2 + … + 1.5)</t>
  </si>
  <si>
    <t>Субсидии Всего, в том числе:                                                          (2.1 + 2.2 + … + 2.5)</t>
  </si>
  <si>
    <t>Субвенции Всего, в том числе:                                                                     (3.1 + 3.2 + … + 3.5)</t>
  </si>
  <si>
    <t>Иные межбюджетные трансферты Всего, в том числе:                                                                                          (4.1 + 4.2 + … + 4.5)</t>
  </si>
  <si>
    <t>Доля в структуре расходов исполнения бюджета (%)</t>
  </si>
  <si>
    <t>Прочие межбюджетные трансферты (Наказы)</t>
  </si>
  <si>
    <t>Субсидия на дороги</t>
  </si>
  <si>
    <t>Субсидия на повышение заработной платы</t>
  </si>
  <si>
    <t>2.4</t>
  </si>
  <si>
    <t>2.6</t>
  </si>
  <si>
    <t>2.7</t>
  </si>
  <si>
    <t>Субвенция на комплектование книжных фондов</t>
  </si>
  <si>
    <t>Прочие безвозмездные поступления</t>
  </si>
  <si>
    <t>5</t>
  </si>
  <si>
    <t>Доходыот оказания платных услуг</t>
  </si>
  <si>
    <t>Доходы от продажи материальных и нематериальных активов</t>
  </si>
  <si>
    <t>Налоги на товары (работы, услуги), реализуемые на территории РФ (акцизы на бензин, моторные масла, диз.топливо)</t>
  </si>
  <si>
    <t>1.1.2.7</t>
  </si>
  <si>
    <t>1.1.2.8</t>
  </si>
  <si>
    <t>Прочие неналоговые доходы</t>
  </si>
  <si>
    <t>2.8</t>
  </si>
  <si>
    <t>4.3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</si>
  <si>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</si>
  <si>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14 Межбюджетные трансферты</t>
  </si>
  <si>
    <t>Приложение №1</t>
  </si>
  <si>
    <t>Приложение №2</t>
  </si>
  <si>
    <t>Приложение №3</t>
  </si>
  <si>
    <t>Информация о поступлении доходов в бюджет муниципального образования сельское поселение Реммаш по основным источникам</t>
  </si>
  <si>
    <t>Структура безвозмездных поступлений в бюджет сельского поселения Реммаш</t>
  </si>
  <si>
    <t>1.4</t>
  </si>
  <si>
    <t>Доходы от возврата остатков субсидий, субвенций и иных межбюджетных трансфертов прошлых лет из бюджета района</t>
  </si>
  <si>
    <t>4.4</t>
  </si>
  <si>
    <t>Иные межбюджетные трансферты на мероприятия по трудоустройству несовершеннолетних на территории поселения</t>
  </si>
  <si>
    <t>Иные межбюджетные трансферты в форме дотаций</t>
  </si>
  <si>
    <t>6</t>
  </si>
  <si>
    <t>Доходы бюджетов от возврата остатков субсидий, субвенций и иных межбюджетных трансфертов прошлых лет</t>
  </si>
  <si>
    <t>Исполнено за 2017 год</t>
  </si>
  <si>
    <t>Денежные взыскания, штрафы, санкции, возмещение ущерба</t>
  </si>
  <si>
    <t>задолженность и перерасчеты по отмененным налогам</t>
  </si>
  <si>
    <t>2017 год</t>
  </si>
  <si>
    <t>Утверждено на 2018 год</t>
  </si>
  <si>
    <t>Исполнено за 2018 год</t>
  </si>
  <si>
    <t>Прочие доходы от использования имущества</t>
  </si>
  <si>
    <t>увеличение проведения платных мероприятий</t>
  </si>
  <si>
    <t>погашена задолженность - ООО «ОтделСтрой СП»</t>
  </si>
  <si>
    <t>погашена задолженность прошлых лет – юридические лица</t>
  </si>
  <si>
    <t>увеличение численности налогоплательщиков</t>
  </si>
  <si>
    <t>Субсиддия на модернизацию уличного освещения</t>
  </si>
  <si>
    <t>Субсидия на приобретение техники для нужд благоустройства</t>
  </si>
  <si>
    <t>Субсидия на реализацию программ по комплексной борьбе с борщевиком Сосновского</t>
  </si>
  <si>
    <t>Субсидия на приобретение и установку Скейт-Парков</t>
  </si>
  <si>
    <r>
      <rPr>
        <b/>
        <sz val="12"/>
        <color indexed="8"/>
        <rFont val="Times New Roman"/>
        <family val="1"/>
      </rPr>
      <t xml:space="preserve">Итого: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(1 + 2 + 3 + 4 + 5 + 6)</t>
    </r>
  </si>
  <si>
    <t>2018 год</t>
  </si>
  <si>
    <t>Информация об исполнении расходов муниципального образования  сельское поселение Реммаш                                                                                                                                                                 в разрезе разделов классификации расходов за 2018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</si>
</sst>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_ ;[Red]\-#,##0.00_ ;\-&quot;    &quot;"/>
    <numFmt numFmtId="178" formatCode="#,##0.00_ ;[Red]\-#,##0.00_ ;\-\ 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Continuous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vertical="top"/>
    </xf>
    <xf numFmtId="49" fontId="0" fillId="0" borderId="0" xfId="0" applyNumberForma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 horizontal="centerContinuous" wrapText="1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vertical="center" wrapText="1"/>
    </xf>
    <xf numFmtId="179" fontId="10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E28" sqref="E28:E30"/>
    </sheetView>
  </sheetViews>
  <sheetFormatPr defaultColWidth="40.00390625" defaultRowHeight="15"/>
  <cols>
    <col min="1" max="1" width="7.8515625" style="1" customWidth="1"/>
    <col min="2" max="2" width="43.8515625" style="1" customWidth="1"/>
    <col min="3" max="3" width="11.57421875" style="1" customWidth="1"/>
    <col min="4" max="4" width="12.421875" style="1" customWidth="1"/>
    <col min="5" max="5" width="13.140625" style="24" customWidth="1"/>
    <col min="6" max="6" width="12.00390625" style="1" customWidth="1"/>
    <col min="7" max="7" width="11.00390625" style="1" customWidth="1"/>
    <col min="8" max="8" width="8.00390625" style="1" customWidth="1"/>
    <col min="9" max="9" width="18.421875" style="1" customWidth="1"/>
    <col min="10" max="16384" width="40.00390625" style="1" customWidth="1"/>
  </cols>
  <sheetData>
    <row r="1" spans="7:9" ht="18.75">
      <c r="G1" s="51" t="s">
        <v>113</v>
      </c>
      <c r="H1" s="51"/>
      <c r="I1" s="51"/>
    </row>
    <row r="2" spans="2:3" ht="18.75">
      <c r="B2" s="50"/>
      <c r="C2" s="50"/>
    </row>
    <row r="3" spans="1:9" ht="37.5">
      <c r="A3" s="5" t="s">
        <v>116</v>
      </c>
      <c r="B3" s="8"/>
      <c r="C3" s="5"/>
      <c r="D3" s="5"/>
      <c r="E3" s="33"/>
      <c r="F3" s="5"/>
      <c r="G3" s="5"/>
      <c r="H3" s="5"/>
      <c r="I3" s="5"/>
    </row>
    <row r="5" spans="8:9" ht="18.75">
      <c r="H5" s="6" t="s">
        <v>69</v>
      </c>
      <c r="I5" s="6"/>
    </row>
    <row r="6" spans="1:9" s="4" customFormat="1" ht="25.5">
      <c r="A6" s="9"/>
      <c r="B6" s="3" t="s">
        <v>0</v>
      </c>
      <c r="C6" s="3" t="s">
        <v>125</v>
      </c>
      <c r="D6" s="3" t="s">
        <v>129</v>
      </c>
      <c r="E6" s="28" t="s">
        <v>130</v>
      </c>
      <c r="F6" s="3" t="s">
        <v>68</v>
      </c>
      <c r="G6" s="3" t="s">
        <v>2</v>
      </c>
      <c r="H6" s="3" t="s">
        <v>3</v>
      </c>
      <c r="I6" s="3" t="s">
        <v>4</v>
      </c>
    </row>
    <row r="7" spans="1:9" s="4" customFormat="1" ht="27.75" customHeight="1">
      <c r="A7" s="10">
        <v>1</v>
      </c>
      <c r="B7" s="12" t="s">
        <v>64</v>
      </c>
      <c r="C7" s="38">
        <f>C8+C28+C29+C30</f>
        <v>56700.799999999996</v>
      </c>
      <c r="D7" s="38">
        <f>D8+D28+D29+D30</f>
        <v>66021.6</v>
      </c>
      <c r="E7" s="38">
        <f>E8+E28+E29+E30</f>
        <v>69084</v>
      </c>
      <c r="F7" s="39">
        <f>E7/D7*100</f>
        <v>104.63848195136136</v>
      </c>
      <c r="G7" s="39">
        <f>D7-E7</f>
        <v>-3062.399999999994</v>
      </c>
      <c r="H7" s="3"/>
      <c r="I7" s="3"/>
    </row>
    <row r="8" spans="1:9" s="4" customFormat="1" ht="27">
      <c r="A8" s="11" t="s">
        <v>46</v>
      </c>
      <c r="B8" s="13" t="s">
        <v>65</v>
      </c>
      <c r="C8" s="38">
        <f>C9+C19</f>
        <v>50777.1</v>
      </c>
      <c r="D8" s="38">
        <f>D9+D19</f>
        <v>51716.8</v>
      </c>
      <c r="E8" s="36">
        <f>E9+E19</f>
        <v>55063.63</v>
      </c>
      <c r="F8" s="39">
        <f aca="true" t="shared" si="0" ref="F8:F30">E8/D8*100</f>
        <v>106.47145608390309</v>
      </c>
      <c r="G8" s="39">
        <f aca="true" t="shared" si="1" ref="G8:G29">D8-E8</f>
        <v>-3346.8299999999945</v>
      </c>
      <c r="H8" s="3"/>
      <c r="I8" s="3"/>
    </row>
    <row r="9" spans="1:9" s="4" customFormat="1" ht="25.5">
      <c r="A9" s="11" t="s">
        <v>47</v>
      </c>
      <c r="B9" s="14" t="s">
        <v>66</v>
      </c>
      <c r="C9" s="36">
        <f>C10+C11+C12+C13+C14+C16</f>
        <v>48146.1</v>
      </c>
      <c r="D9" s="38">
        <f>D10+D11+D12+D13+D14+D15+D16+D17</f>
        <v>50043</v>
      </c>
      <c r="E9" s="38">
        <f>E10+E11+E12+E13+E14+E15+E16+E17</f>
        <v>53235.829999999994</v>
      </c>
      <c r="F9" s="39">
        <f t="shared" si="0"/>
        <v>106.38017305117597</v>
      </c>
      <c r="G9" s="39">
        <f t="shared" si="1"/>
        <v>-3192.8299999999945</v>
      </c>
      <c r="H9" s="3"/>
      <c r="I9" s="3"/>
    </row>
    <row r="10" spans="1:9" s="4" customFormat="1" ht="15.75">
      <c r="A10" s="11" t="s">
        <v>48</v>
      </c>
      <c r="B10" s="14" t="s">
        <v>5</v>
      </c>
      <c r="C10" s="40">
        <v>40291.2</v>
      </c>
      <c r="D10" s="37">
        <v>42792</v>
      </c>
      <c r="E10" s="40">
        <v>45189.59</v>
      </c>
      <c r="F10" s="39">
        <f t="shared" si="0"/>
        <v>105.60289306412413</v>
      </c>
      <c r="G10" s="39">
        <f t="shared" si="1"/>
        <v>-2397.5899999999965</v>
      </c>
      <c r="H10" s="3"/>
      <c r="I10" s="3"/>
    </row>
    <row r="11" spans="1:9" s="4" customFormat="1" ht="25.5">
      <c r="A11" s="11" t="s">
        <v>49</v>
      </c>
      <c r="B11" s="14" t="s">
        <v>6</v>
      </c>
      <c r="C11" s="40"/>
      <c r="D11" s="37"/>
      <c r="E11" s="40"/>
      <c r="F11" s="39"/>
      <c r="G11" s="39"/>
      <c r="H11" s="3"/>
      <c r="I11" s="3"/>
    </row>
    <row r="12" spans="1:9" s="4" customFormat="1" ht="25.5">
      <c r="A12" s="11" t="s">
        <v>50</v>
      </c>
      <c r="B12" s="14" t="s">
        <v>7</v>
      </c>
      <c r="C12" s="40"/>
      <c r="D12" s="37"/>
      <c r="E12" s="40"/>
      <c r="F12" s="39" t="e">
        <f t="shared" si="0"/>
        <v>#DIV/0!</v>
      </c>
      <c r="G12" s="39">
        <f t="shared" si="1"/>
        <v>0</v>
      </c>
      <c r="H12" s="3"/>
      <c r="I12" s="3"/>
    </row>
    <row r="13" spans="1:9" s="4" customFormat="1" ht="38.25">
      <c r="A13" s="11" t="s">
        <v>51</v>
      </c>
      <c r="B13" s="14" t="s">
        <v>8</v>
      </c>
      <c r="C13" s="40">
        <v>1233.6</v>
      </c>
      <c r="D13" s="37">
        <v>1147</v>
      </c>
      <c r="E13" s="40">
        <v>1274.04</v>
      </c>
      <c r="F13" s="39">
        <f t="shared" si="0"/>
        <v>111.07585004359197</v>
      </c>
      <c r="G13" s="39">
        <f t="shared" si="1"/>
        <v>-127.03999999999996</v>
      </c>
      <c r="H13" s="3"/>
      <c r="I13" s="3" t="s">
        <v>135</v>
      </c>
    </row>
    <row r="14" spans="1:9" s="4" customFormat="1" ht="51">
      <c r="A14" s="11" t="s">
        <v>52</v>
      </c>
      <c r="B14" s="14" t="s">
        <v>9</v>
      </c>
      <c r="C14" s="40">
        <v>6621.3</v>
      </c>
      <c r="D14" s="37">
        <v>6104</v>
      </c>
      <c r="E14" s="40">
        <v>6772.2</v>
      </c>
      <c r="F14" s="39">
        <f t="shared" si="0"/>
        <v>110.94692005242463</v>
      </c>
      <c r="G14" s="39">
        <f t="shared" si="1"/>
        <v>-668.1999999999998</v>
      </c>
      <c r="H14" s="3"/>
      <c r="I14" s="3" t="s">
        <v>134</v>
      </c>
    </row>
    <row r="15" spans="1:9" s="4" customFormat="1" ht="15.75">
      <c r="A15" s="11" t="s">
        <v>53</v>
      </c>
      <c r="B15" s="14" t="s">
        <v>10</v>
      </c>
      <c r="C15" s="40"/>
      <c r="D15" s="37"/>
      <c r="E15" s="40"/>
      <c r="F15" s="39"/>
      <c r="G15" s="39">
        <f t="shared" si="1"/>
        <v>0</v>
      </c>
      <c r="H15" s="3"/>
      <c r="I15" s="3"/>
    </row>
    <row r="16" spans="1:9" s="4" customFormat="1" ht="38.25">
      <c r="A16" s="11" t="s">
        <v>54</v>
      </c>
      <c r="B16" s="14" t="s">
        <v>105</v>
      </c>
      <c r="C16" s="40">
        <v>0</v>
      </c>
      <c r="D16" s="37">
        <v>0</v>
      </c>
      <c r="E16" s="40">
        <v>0</v>
      </c>
      <c r="F16" s="39">
        <v>0</v>
      </c>
      <c r="G16" s="39">
        <f t="shared" si="1"/>
        <v>0</v>
      </c>
      <c r="H16" s="3"/>
      <c r="I16" s="3"/>
    </row>
    <row r="17" spans="1:9" s="4" customFormat="1" ht="25.5">
      <c r="A17" s="11" t="s">
        <v>55</v>
      </c>
      <c r="B17" s="14" t="s">
        <v>127</v>
      </c>
      <c r="C17" s="40">
        <v>4.6</v>
      </c>
      <c r="D17" s="37">
        <v>0</v>
      </c>
      <c r="E17" s="40">
        <v>0</v>
      </c>
      <c r="F17" s="39">
        <v>0</v>
      </c>
      <c r="G17" s="39">
        <f t="shared" si="1"/>
        <v>0</v>
      </c>
      <c r="H17" s="3"/>
      <c r="I17" s="3"/>
    </row>
    <row r="18" spans="1:9" s="4" customFormat="1" ht="15.75">
      <c r="A18" s="11" t="s">
        <v>56</v>
      </c>
      <c r="B18" s="14"/>
      <c r="C18" s="36"/>
      <c r="D18" s="37"/>
      <c r="E18" s="40"/>
      <c r="F18" s="39"/>
      <c r="G18" s="39"/>
      <c r="H18" s="3"/>
      <c r="I18" s="3"/>
    </row>
    <row r="19" spans="1:9" s="4" customFormat="1" ht="25.5">
      <c r="A19" s="11" t="s">
        <v>57</v>
      </c>
      <c r="B19" s="14" t="s">
        <v>67</v>
      </c>
      <c r="C19" s="36">
        <v>2631</v>
      </c>
      <c r="D19" s="36">
        <f>D20+D21+D22+D23+D24+D25+D26+D27</f>
        <v>1673.8</v>
      </c>
      <c r="E19" s="36">
        <f>E20+E21+E22+E23+E24+E25+E26+E27</f>
        <v>1827.8000000000002</v>
      </c>
      <c r="F19" s="39">
        <f t="shared" si="0"/>
        <v>109.20062134066197</v>
      </c>
      <c r="G19" s="39">
        <f t="shared" si="1"/>
        <v>-154.00000000000023</v>
      </c>
      <c r="H19" s="3"/>
      <c r="I19" s="3"/>
    </row>
    <row r="20" spans="1:9" s="4" customFormat="1" ht="25.5">
      <c r="A20" s="11" t="s">
        <v>58</v>
      </c>
      <c r="B20" s="14" t="s">
        <v>11</v>
      </c>
      <c r="C20" s="40">
        <v>96.5</v>
      </c>
      <c r="D20" s="37">
        <v>0</v>
      </c>
      <c r="E20" s="40">
        <v>0</v>
      </c>
      <c r="F20" s="39" t="e">
        <f t="shared" si="0"/>
        <v>#DIV/0!</v>
      </c>
      <c r="G20" s="39">
        <f t="shared" si="1"/>
        <v>0</v>
      </c>
      <c r="H20" s="3"/>
      <c r="I20" s="3"/>
    </row>
    <row r="21" spans="1:9" s="4" customFormat="1" ht="15.75">
      <c r="A21" s="11" t="s">
        <v>59</v>
      </c>
      <c r="B21" s="14" t="s">
        <v>43</v>
      </c>
      <c r="C21" s="40">
        <v>0</v>
      </c>
      <c r="D21" s="37">
        <v>0</v>
      </c>
      <c r="E21" s="40">
        <v>0</v>
      </c>
      <c r="F21" s="39"/>
      <c r="G21" s="39">
        <f t="shared" si="1"/>
        <v>0</v>
      </c>
      <c r="H21" s="3"/>
      <c r="I21" s="3"/>
    </row>
    <row r="22" spans="1:9" s="4" customFormat="1" ht="38.25">
      <c r="A22" s="11" t="s">
        <v>60</v>
      </c>
      <c r="B22" s="14" t="s">
        <v>44</v>
      </c>
      <c r="C22" s="40">
        <v>386.9</v>
      </c>
      <c r="D22" s="37">
        <v>248.8</v>
      </c>
      <c r="E22" s="40">
        <v>278.9</v>
      </c>
      <c r="F22" s="39">
        <f t="shared" si="0"/>
        <v>112.09807073954983</v>
      </c>
      <c r="G22" s="39">
        <f t="shared" si="1"/>
        <v>-30.099999999999966</v>
      </c>
      <c r="H22" s="3"/>
      <c r="I22" s="3" t="s">
        <v>133</v>
      </c>
    </row>
    <row r="23" spans="1:9" s="4" customFormat="1" ht="15.75">
      <c r="A23" s="11" t="s">
        <v>61</v>
      </c>
      <c r="B23" s="14" t="s">
        <v>131</v>
      </c>
      <c r="C23" s="40"/>
      <c r="D23" s="37"/>
      <c r="E23" s="40">
        <v>6.5</v>
      </c>
      <c r="F23" s="39"/>
      <c r="G23" s="39">
        <f t="shared" si="1"/>
        <v>-6.5</v>
      </c>
      <c r="H23" s="3"/>
      <c r="I23" s="3"/>
    </row>
    <row r="24" spans="1:9" s="4" customFormat="1" ht="38.25">
      <c r="A24" s="11" t="s">
        <v>62</v>
      </c>
      <c r="B24" s="14" t="s">
        <v>103</v>
      </c>
      <c r="C24" s="40">
        <v>1363.3</v>
      </c>
      <c r="D24" s="37">
        <v>1300</v>
      </c>
      <c r="E24" s="40">
        <v>1406.5</v>
      </c>
      <c r="F24" s="39">
        <f t="shared" si="0"/>
        <v>108.1923076923077</v>
      </c>
      <c r="G24" s="39">
        <f t="shared" si="1"/>
        <v>-106.5</v>
      </c>
      <c r="H24" s="3"/>
      <c r="I24" s="3" t="s">
        <v>132</v>
      </c>
    </row>
    <row r="25" spans="1:9" s="4" customFormat="1" ht="25.5">
      <c r="A25" s="11" t="s">
        <v>63</v>
      </c>
      <c r="B25" s="14" t="s">
        <v>104</v>
      </c>
      <c r="C25" s="40"/>
      <c r="D25" s="37"/>
      <c r="E25" s="40"/>
      <c r="F25" s="39"/>
      <c r="G25" s="39">
        <f t="shared" si="1"/>
        <v>0</v>
      </c>
      <c r="H25" s="3"/>
      <c r="I25" s="3"/>
    </row>
    <row r="26" spans="1:9" s="4" customFormat="1" ht="25.5">
      <c r="A26" s="11" t="s">
        <v>106</v>
      </c>
      <c r="B26" s="14" t="s">
        <v>126</v>
      </c>
      <c r="C26" s="40">
        <v>175.2</v>
      </c>
      <c r="D26" s="37">
        <v>125</v>
      </c>
      <c r="E26" s="40">
        <v>125</v>
      </c>
      <c r="F26" s="39">
        <f t="shared" si="0"/>
        <v>100</v>
      </c>
      <c r="G26" s="39">
        <f t="shared" si="1"/>
        <v>0</v>
      </c>
      <c r="H26" s="3"/>
      <c r="I26" s="3"/>
    </row>
    <row r="27" spans="1:9" s="4" customFormat="1" ht="15.75">
      <c r="A27" s="11" t="s">
        <v>107</v>
      </c>
      <c r="B27" s="14" t="s">
        <v>108</v>
      </c>
      <c r="C27" s="40">
        <v>29.6</v>
      </c>
      <c r="D27" s="37">
        <v>0</v>
      </c>
      <c r="E27" s="40">
        <v>10.9</v>
      </c>
      <c r="F27" s="39" t="e">
        <f t="shared" si="0"/>
        <v>#DIV/0!</v>
      </c>
      <c r="G27" s="39">
        <f t="shared" si="1"/>
        <v>-10.9</v>
      </c>
      <c r="H27" s="3"/>
      <c r="I27" s="3"/>
    </row>
    <row r="28" spans="1:9" s="4" customFormat="1" ht="30" customHeight="1">
      <c r="A28" s="11" t="s">
        <v>42</v>
      </c>
      <c r="B28" s="13" t="s">
        <v>13</v>
      </c>
      <c r="C28" s="40">
        <v>5867.2</v>
      </c>
      <c r="D28" s="37">
        <v>14200.3</v>
      </c>
      <c r="E28" s="40">
        <v>13915.87</v>
      </c>
      <c r="F28" s="39">
        <f t="shared" si="0"/>
        <v>97.99701414758844</v>
      </c>
      <c r="G28" s="39">
        <f t="shared" si="1"/>
        <v>284.4299999999985</v>
      </c>
      <c r="H28" s="3"/>
      <c r="I28" s="3"/>
    </row>
    <row r="29" spans="1:9" s="4" customFormat="1" ht="27">
      <c r="A29" s="11" t="s">
        <v>45</v>
      </c>
      <c r="B29" s="13" t="s">
        <v>12</v>
      </c>
      <c r="C29" s="36">
        <v>0</v>
      </c>
      <c r="D29" s="37">
        <v>0</v>
      </c>
      <c r="E29" s="40">
        <v>0</v>
      </c>
      <c r="F29" s="39" t="e">
        <f t="shared" si="0"/>
        <v>#DIV/0!</v>
      </c>
      <c r="G29" s="39">
        <f t="shared" si="1"/>
        <v>0</v>
      </c>
      <c r="H29" s="3"/>
      <c r="I29" s="3"/>
    </row>
    <row r="30" spans="1:9" ht="40.5">
      <c r="A30" s="11" t="s">
        <v>118</v>
      </c>
      <c r="B30" s="13" t="s">
        <v>119</v>
      </c>
      <c r="C30" s="41">
        <v>56.5</v>
      </c>
      <c r="D30" s="37">
        <v>104.5</v>
      </c>
      <c r="E30" s="40">
        <v>104.5</v>
      </c>
      <c r="F30" s="39">
        <f t="shared" si="0"/>
        <v>100</v>
      </c>
      <c r="G30" s="39">
        <v>0</v>
      </c>
      <c r="H30" s="34"/>
      <c r="I30" s="34"/>
    </row>
  </sheetData>
  <sheetProtection/>
  <mergeCells count="2">
    <mergeCell ref="B2:C2"/>
    <mergeCell ref="G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I1" sqref="I1:I16384"/>
    </sheetView>
  </sheetViews>
  <sheetFormatPr defaultColWidth="9.140625" defaultRowHeight="15"/>
  <cols>
    <col min="1" max="1" width="4.00390625" style="0" customWidth="1"/>
    <col min="2" max="2" width="41.421875" style="27" customWidth="1"/>
    <col min="3" max="3" width="8.28125" style="27" customWidth="1"/>
    <col min="4" max="4" width="7.00390625" style="27" customWidth="1"/>
    <col min="5" max="5" width="6.28125" style="27" bestFit="1" customWidth="1"/>
    <col min="6" max="6" width="6.421875" style="27" customWidth="1"/>
    <col min="7" max="7" width="8.28125" style="27" customWidth="1"/>
    <col min="8" max="8" width="7.00390625" style="27" customWidth="1"/>
    <col min="9" max="9" width="8.28125" style="27" customWidth="1"/>
    <col min="10" max="10" width="7.00390625" style="27" customWidth="1"/>
    <col min="11" max="11" width="7.28125" style="27" bestFit="1" customWidth="1"/>
    <col min="12" max="12" width="7.00390625" style="27" customWidth="1"/>
    <col min="13" max="13" width="8.28125" style="27" customWidth="1"/>
    <col min="14" max="14" width="7.00390625" style="27" customWidth="1"/>
  </cols>
  <sheetData>
    <row r="1" spans="12:14" ht="18.75">
      <c r="L1" s="53" t="s">
        <v>114</v>
      </c>
      <c r="M1" s="53"/>
      <c r="N1" s="53"/>
    </row>
    <row r="2" spans="2:4" ht="18.75">
      <c r="B2" s="52"/>
      <c r="C2" s="52"/>
      <c r="D2" s="52"/>
    </row>
    <row r="3" spans="1:14" ht="18.75">
      <c r="A3" s="2" t="s">
        <v>117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ht="15">
      <c r="M5" s="27" t="s">
        <v>88</v>
      </c>
    </row>
    <row r="6" spans="1:14" ht="13.5" customHeight="1">
      <c r="A6" s="56"/>
      <c r="B6" s="59" t="s">
        <v>15</v>
      </c>
      <c r="C6" s="54">
        <v>2017</v>
      </c>
      <c r="D6" s="54"/>
      <c r="E6" s="54"/>
      <c r="F6" s="54"/>
      <c r="G6" s="54"/>
      <c r="H6" s="54"/>
      <c r="I6" s="54">
        <v>2018</v>
      </c>
      <c r="J6" s="54"/>
      <c r="K6" s="54"/>
      <c r="L6" s="54"/>
      <c r="M6" s="54"/>
      <c r="N6" s="54"/>
    </row>
    <row r="7" spans="1:14" ht="38.25" customHeight="1">
      <c r="A7" s="57"/>
      <c r="B7" s="60"/>
      <c r="C7" s="55" t="s">
        <v>16</v>
      </c>
      <c r="D7" s="55"/>
      <c r="E7" s="55" t="s">
        <v>17</v>
      </c>
      <c r="F7" s="55"/>
      <c r="G7" s="55" t="s">
        <v>18</v>
      </c>
      <c r="H7" s="55"/>
      <c r="I7" s="55" t="s">
        <v>16</v>
      </c>
      <c r="J7" s="55"/>
      <c r="K7" s="55" t="s">
        <v>17</v>
      </c>
      <c r="L7" s="55"/>
      <c r="M7" s="55" t="s">
        <v>18</v>
      </c>
      <c r="N7" s="55"/>
    </row>
    <row r="8" spans="1:14" ht="24.75" customHeight="1">
      <c r="A8" s="58"/>
      <c r="B8" s="61"/>
      <c r="C8" s="28" t="s">
        <v>19</v>
      </c>
      <c r="D8" s="28" t="s">
        <v>20</v>
      </c>
      <c r="E8" s="28" t="s">
        <v>19</v>
      </c>
      <c r="F8" s="28" t="s">
        <v>20</v>
      </c>
      <c r="G8" s="28" t="s">
        <v>19</v>
      </c>
      <c r="H8" s="28" t="s">
        <v>21</v>
      </c>
      <c r="I8" s="28" t="s">
        <v>19</v>
      </c>
      <c r="J8" s="28" t="s">
        <v>20</v>
      </c>
      <c r="K8" s="28" t="s">
        <v>19</v>
      </c>
      <c r="L8" s="28" t="s">
        <v>20</v>
      </c>
      <c r="M8" s="28" t="s">
        <v>19</v>
      </c>
      <c r="N8" s="28" t="s">
        <v>21</v>
      </c>
    </row>
    <row r="9" spans="1:14" ht="25.5">
      <c r="A9" s="15">
        <v>1</v>
      </c>
      <c r="B9" s="29" t="s">
        <v>89</v>
      </c>
      <c r="C9" s="42">
        <f aca="true" t="shared" si="0" ref="C9:I9">C10+C11+C12</f>
        <v>5</v>
      </c>
      <c r="D9" s="43">
        <f>C9*100/51030</f>
        <v>0.009798157946306094</v>
      </c>
      <c r="E9" s="44">
        <f t="shared" si="0"/>
        <v>0</v>
      </c>
      <c r="F9" s="44">
        <f t="shared" si="0"/>
        <v>0</v>
      </c>
      <c r="G9" s="42">
        <f t="shared" si="0"/>
        <v>5</v>
      </c>
      <c r="H9" s="43">
        <f>G9*100/51030</f>
        <v>0.009798157946306094</v>
      </c>
      <c r="I9" s="44">
        <f t="shared" si="0"/>
        <v>79</v>
      </c>
      <c r="J9" s="43">
        <f>I9*100/69084</f>
        <v>0.11435354061721961</v>
      </c>
      <c r="K9" s="44"/>
      <c r="L9" s="44"/>
      <c r="M9" s="44">
        <f>M10+M11+M12</f>
        <v>79</v>
      </c>
      <c r="N9" s="43">
        <f>M9*100/69084</f>
        <v>0.11435354061721961</v>
      </c>
    </row>
    <row r="10" spans="1:14" ht="25.5">
      <c r="A10" s="16" t="s">
        <v>46</v>
      </c>
      <c r="B10" s="29" t="s">
        <v>70</v>
      </c>
      <c r="C10" s="44">
        <v>5</v>
      </c>
      <c r="D10" s="43">
        <f>C10*100/56126</f>
        <v>0.008908527242276306</v>
      </c>
      <c r="E10" s="44">
        <v>0</v>
      </c>
      <c r="F10" s="44">
        <v>0</v>
      </c>
      <c r="G10" s="44">
        <v>5</v>
      </c>
      <c r="H10" s="43">
        <f>G10*100/56126</f>
        <v>0.008908527242276306</v>
      </c>
      <c r="I10" s="44">
        <v>79</v>
      </c>
      <c r="J10" s="43">
        <f aca="true" t="shared" si="1" ref="J10:J34">I10*100/69084</f>
        <v>0.11435354061721961</v>
      </c>
      <c r="K10" s="44">
        <v>0</v>
      </c>
      <c r="L10" s="44">
        <v>0</v>
      </c>
      <c r="M10" s="44">
        <v>79</v>
      </c>
      <c r="N10" s="43">
        <f aca="true" t="shared" si="2" ref="N10:N34">M10*100/69084</f>
        <v>0.11435354061721961</v>
      </c>
    </row>
    <row r="11" spans="1:14" ht="25.5">
      <c r="A11" s="16" t="s">
        <v>42</v>
      </c>
      <c r="B11" s="29" t="s">
        <v>71</v>
      </c>
      <c r="C11" s="44"/>
      <c r="D11" s="43">
        <f>C11*100/52915</f>
        <v>0</v>
      </c>
      <c r="E11" s="44">
        <v>0</v>
      </c>
      <c r="F11" s="44">
        <v>0</v>
      </c>
      <c r="G11" s="44"/>
      <c r="H11" s="43">
        <f>G11*100/56126</f>
        <v>0</v>
      </c>
      <c r="I11" s="44"/>
      <c r="J11" s="43">
        <f t="shared" si="1"/>
        <v>0</v>
      </c>
      <c r="K11" s="44">
        <v>0</v>
      </c>
      <c r="L11" s="44">
        <v>0</v>
      </c>
      <c r="M11" s="44"/>
      <c r="N11" s="43">
        <f t="shared" si="2"/>
        <v>0</v>
      </c>
    </row>
    <row r="12" spans="1:18" ht="51">
      <c r="A12" s="16" t="s">
        <v>45</v>
      </c>
      <c r="B12" s="29" t="s">
        <v>87</v>
      </c>
      <c r="C12" s="44">
        <v>0</v>
      </c>
      <c r="D12" s="43">
        <f>C12*100/52915</f>
        <v>0</v>
      </c>
      <c r="E12" s="44">
        <v>0</v>
      </c>
      <c r="F12" s="44">
        <v>0</v>
      </c>
      <c r="G12" s="44">
        <v>0</v>
      </c>
      <c r="H12" s="43">
        <f>G12*100/56126</f>
        <v>0</v>
      </c>
      <c r="I12" s="44">
        <v>0</v>
      </c>
      <c r="J12" s="43">
        <f t="shared" si="1"/>
        <v>0</v>
      </c>
      <c r="K12" s="44">
        <v>0</v>
      </c>
      <c r="L12" s="44">
        <v>0</v>
      </c>
      <c r="M12" s="44">
        <v>0</v>
      </c>
      <c r="N12" s="43">
        <f t="shared" si="2"/>
        <v>0</v>
      </c>
      <c r="P12" s="21"/>
      <c r="Q12" s="21"/>
      <c r="R12" s="21"/>
    </row>
    <row r="13" spans="1:18" ht="15.75">
      <c r="A13" s="16" t="s">
        <v>74</v>
      </c>
      <c r="B13" s="29" t="s">
        <v>72</v>
      </c>
      <c r="C13" s="42"/>
      <c r="D13" s="43">
        <f>C13*100/52915</f>
        <v>0</v>
      </c>
      <c r="E13" s="44"/>
      <c r="F13" s="44"/>
      <c r="G13" s="42"/>
      <c r="H13" s="43">
        <f>G13*100/53603</f>
        <v>0</v>
      </c>
      <c r="I13" s="44"/>
      <c r="J13" s="43">
        <f t="shared" si="1"/>
        <v>0</v>
      </c>
      <c r="K13" s="44"/>
      <c r="L13" s="44"/>
      <c r="M13" s="44"/>
      <c r="N13" s="43">
        <f t="shared" si="2"/>
        <v>0</v>
      </c>
      <c r="P13" s="21"/>
      <c r="Q13" s="22"/>
      <c r="R13" s="21"/>
    </row>
    <row r="14" spans="1:18" ht="25.5">
      <c r="A14" s="16" t="s">
        <v>75</v>
      </c>
      <c r="B14" s="29" t="s">
        <v>90</v>
      </c>
      <c r="C14" s="42">
        <f>C15+C16+C17+C18+C19+C20+C22+C21</f>
        <v>4502.2</v>
      </c>
      <c r="D14" s="43">
        <f>C14*100/51030</f>
        <v>8.82265334117186</v>
      </c>
      <c r="E14" s="42"/>
      <c r="F14" s="42"/>
      <c r="G14" s="42">
        <f>G15+G16+G17+G18+G19+G20+G21+G22</f>
        <v>4502.2</v>
      </c>
      <c r="H14" s="43">
        <f>G14*100/51030</f>
        <v>8.82265334117186</v>
      </c>
      <c r="I14" s="42">
        <f>I15+I16+I17+I18+I19+I20+I22+I21</f>
        <v>13029.87</v>
      </c>
      <c r="J14" s="43">
        <f t="shared" si="1"/>
        <v>18.86090845926698</v>
      </c>
      <c r="K14" s="44">
        <f>K15+K16+K17+K18+K19+K20+K21+K22</f>
        <v>844.36</v>
      </c>
      <c r="L14" s="43">
        <f>K14*100/69084</f>
        <v>1.2222222222222223</v>
      </c>
      <c r="M14" s="42">
        <f>M15+M16+M17+M18+M19+M20+M21+M22</f>
        <v>12185.51</v>
      </c>
      <c r="N14" s="43">
        <f t="shared" si="2"/>
        <v>17.63868623704476</v>
      </c>
      <c r="P14" s="22"/>
      <c r="Q14" s="21"/>
      <c r="R14" s="23"/>
    </row>
    <row r="15" spans="1:18" ht="15.75">
      <c r="A15" s="16" t="s">
        <v>76</v>
      </c>
      <c r="B15" s="29" t="s">
        <v>95</v>
      </c>
      <c r="C15" s="44">
        <v>2114.8</v>
      </c>
      <c r="D15" s="43">
        <f>C15*100/56126</f>
        <v>3.767950682393187</v>
      </c>
      <c r="E15" s="44"/>
      <c r="F15" s="44"/>
      <c r="G15" s="44">
        <v>2114.8</v>
      </c>
      <c r="H15" s="43">
        <f aca="true" t="shared" si="3" ref="H15:H21">G15*100/56126</f>
        <v>3.767950682393187</v>
      </c>
      <c r="I15" s="44">
        <v>1563.63</v>
      </c>
      <c r="J15" s="43">
        <f t="shared" si="1"/>
        <v>2.2633750217126978</v>
      </c>
      <c r="K15" s="44">
        <v>844.36</v>
      </c>
      <c r="L15" s="43">
        <f>K15*100/69084</f>
        <v>1.2222222222222223</v>
      </c>
      <c r="M15" s="44">
        <v>719.27</v>
      </c>
      <c r="N15" s="43">
        <f t="shared" si="2"/>
        <v>1.0411527994904755</v>
      </c>
      <c r="P15" s="21"/>
      <c r="Q15" s="21"/>
      <c r="R15" s="21"/>
    </row>
    <row r="16" spans="1:18" ht="15.75">
      <c r="A16" s="16" t="s">
        <v>77</v>
      </c>
      <c r="B16" s="29" t="s">
        <v>96</v>
      </c>
      <c r="C16" s="44">
        <v>190</v>
      </c>
      <c r="D16" s="43">
        <f>C16*100/56126</f>
        <v>0.33852403520649965</v>
      </c>
      <c r="E16" s="44"/>
      <c r="F16" s="44"/>
      <c r="G16" s="44">
        <v>190</v>
      </c>
      <c r="H16" s="43">
        <f t="shared" si="3"/>
        <v>0.33852403520649965</v>
      </c>
      <c r="I16" s="44">
        <v>1854</v>
      </c>
      <c r="J16" s="43">
        <f t="shared" si="1"/>
        <v>2.683689421573736</v>
      </c>
      <c r="K16" s="44"/>
      <c r="L16" s="44"/>
      <c r="M16" s="44">
        <v>1854</v>
      </c>
      <c r="N16" s="43">
        <f t="shared" si="2"/>
        <v>2.683689421573736</v>
      </c>
      <c r="P16" s="21"/>
      <c r="Q16" s="21"/>
      <c r="R16" s="21"/>
    </row>
    <row r="17" spans="1:18" ht="25.5">
      <c r="A17" s="16" t="s">
        <v>78</v>
      </c>
      <c r="B17" s="29" t="s">
        <v>136</v>
      </c>
      <c r="C17" s="44"/>
      <c r="D17" s="43">
        <f>C17*100/52915</f>
        <v>0</v>
      </c>
      <c r="E17" s="44"/>
      <c r="F17" s="44"/>
      <c r="G17" s="44"/>
      <c r="H17" s="43">
        <f t="shared" si="3"/>
        <v>0</v>
      </c>
      <c r="I17" s="44">
        <v>1430.17</v>
      </c>
      <c r="J17" s="43">
        <f t="shared" si="1"/>
        <v>2.070189913728215</v>
      </c>
      <c r="K17" s="44"/>
      <c r="L17" s="44"/>
      <c r="M17" s="44">
        <v>1430.17</v>
      </c>
      <c r="N17" s="43">
        <f t="shared" si="2"/>
        <v>2.070189913728215</v>
      </c>
      <c r="P17" s="21"/>
      <c r="Q17" s="21"/>
      <c r="R17" s="21"/>
    </row>
    <row r="18" spans="1:18" ht="25.5">
      <c r="A18" s="16" t="s">
        <v>97</v>
      </c>
      <c r="B18" s="29" t="s">
        <v>137</v>
      </c>
      <c r="C18" s="44"/>
      <c r="D18" s="43">
        <f>C18*100/52915</f>
        <v>0</v>
      </c>
      <c r="E18" s="44"/>
      <c r="F18" s="44"/>
      <c r="G18" s="44"/>
      <c r="H18" s="43">
        <f t="shared" si="3"/>
        <v>0</v>
      </c>
      <c r="I18" s="44">
        <v>3546.65</v>
      </c>
      <c r="J18" s="43">
        <f t="shared" si="1"/>
        <v>5.133822592785594</v>
      </c>
      <c r="K18" s="44"/>
      <c r="L18" s="44"/>
      <c r="M18" s="44">
        <v>3546.65</v>
      </c>
      <c r="N18" s="43">
        <f t="shared" si="2"/>
        <v>5.133822592785594</v>
      </c>
      <c r="P18" s="21"/>
      <c r="Q18" s="21"/>
      <c r="R18" s="23"/>
    </row>
    <row r="19" spans="1:18" ht="25.5">
      <c r="A19" s="16" t="s">
        <v>79</v>
      </c>
      <c r="B19" s="29" t="s">
        <v>138</v>
      </c>
      <c r="C19" s="44"/>
      <c r="D19" s="43">
        <f>C19*100/52915</f>
        <v>0</v>
      </c>
      <c r="E19" s="44"/>
      <c r="F19" s="44"/>
      <c r="G19" s="44"/>
      <c r="H19" s="43">
        <f t="shared" si="3"/>
        <v>0</v>
      </c>
      <c r="I19" s="44">
        <v>233</v>
      </c>
      <c r="J19" s="43">
        <f t="shared" si="1"/>
        <v>0.3372705691621794</v>
      </c>
      <c r="K19" s="44"/>
      <c r="L19" s="44"/>
      <c r="M19" s="44">
        <v>233</v>
      </c>
      <c r="N19" s="43">
        <f t="shared" si="2"/>
        <v>0.3372705691621794</v>
      </c>
      <c r="P19" s="21"/>
      <c r="Q19" s="21"/>
      <c r="R19" s="21"/>
    </row>
    <row r="20" spans="1:14" ht="25.5">
      <c r="A20" s="16" t="s">
        <v>98</v>
      </c>
      <c r="B20" s="29" t="s">
        <v>139</v>
      </c>
      <c r="C20" s="44">
        <v>1170.2</v>
      </c>
      <c r="D20" s="43">
        <f>C20*100/56126</f>
        <v>2.084951715782347</v>
      </c>
      <c r="E20" s="44"/>
      <c r="F20" s="44"/>
      <c r="G20" s="44">
        <v>1170.2</v>
      </c>
      <c r="H20" s="43">
        <f t="shared" si="3"/>
        <v>2.084951715782347</v>
      </c>
      <c r="I20" s="44">
        <v>4402.42</v>
      </c>
      <c r="J20" s="43">
        <f t="shared" si="1"/>
        <v>6.372560940304557</v>
      </c>
      <c r="K20" s="44"/>
      <c r="L20" s="44"/>
      <c r="M20" s="44">
        <v>4402.42</v>
      </c>
      <c r="N20" s="43">
        <f t="shared" si="2"/>
        <v>6.372560940304557</v>
      </c>
    </row>
    <row r="21" spans="1:14" ht="15.75">
      <c r="A21" s="16" t="s">
        <v>99</v>
      </c>
      <c r="B21" s="29"/>
      <c r="C21" s="44">
        <v>1027.2</v>
      </c>
      <c r="D21" s="43">
        <f>C21*100/56126</f>
        <v>1.8301678366532446</v>
      </c>
      <c r="E21" s="44"/>
      <c r="F21" s="44"/>
      <c r="G21" s="44">
        <v>1027.2</v>
      </c>
      <c r="H21" s="43">
        <f t="shared" si="3"/>
        <v>1.8301678366532446</v>
      </c>
      <c r="I21" s="44"/>
      <c r="J21" s="43">
        <f t="shared" si="1"/>
        <v>0</v>
      </c>
      <c r="K21" s="44"/>
      <c r="L21" s="44"/>
      <c r="M21" s="44"/>
      <c r="N21" s="43">
        <f t="shared" si="2"/>
        <v>0</v>
      </c>
    </row>
    <row r="22" spans="1:14" ht="15.75">
      <c r="A22" s="16" t="s">
        <v>109</v>
      </c>
      <c r="B22" s="35"/>
      <c r="C22" s="45"/>
      <c r="D22" s="45"/>
      <c r="E22" s="45"/>
      <c r="F22" s="45"/>
      <c r="G22" s="45"/>
      <c r="H22" s="45"/>
      <c r="I22" s="45"/>
      <c r="J22" s="43">
        <f t="shared" si="1"/>
        <v>0</v>
      </c>
      <c r="K22" s="45"/>
      <c r="L22" s="45"/>
      <c r="M22" s="45"/>
      <c r="N22" s="43">
        <f t="shared" si="2"/>
        <v>0</v>
      </c>
    </row>
    <row r="23" spans="1:14" ht="25.5">
      <c r="A23" s="16" t="s">
        <v>80</v>
      </c>
      <c r="B23" s="29" t="s">
        <v>91</v>
      </c>
      <c r="C23" s="42">
        <f>C24+C25</f>
        <v>267</v>
      </c>
      <c r="D23" s="43">
        <f>C23*100/51030</f>
        <v>0.5232216343327455</v>
      </c>
      <c r="E23" s="44">
        <f>E24+E25</f>
        <v>267</v>
      </c>
      <c r="F23" s="43">
        <f>E23*100/51030</f>
        <v>0.5232216343327455</v>
      </c>
      <c r="G23" s="42">
        <f aca="true" t="shared" si="4" ref="G23:M23">G24</f>
        <v>0</v>
      </c>
      <c r="H23" s="43">
        <f>G23*100/53603</f>
        <v>0</v>
      </c>
      <c r="I23" s="44">
        <f t="shared" si="4"/>
        <v>287</v>
      </c>
      <c r="J23" s="43">
        <f t="shared" si="1"/>
        <v>0.4154362804701523</v>
      </c>
      <c r="K23" s="44">
        <f t="shared" si="4"/>
        <v>287</v>
      </c>
      <c r="L23" s="43">
        <f>K23*100/56126</f>
        <v>0.51134946370666</v>
      </c>
      <c r="M23" s="44">
        <f t="shared" si="4"/>
        <v>0</v>
      </c>
      <c r="N23" s="43">
        <f t="shared" si="2"/>
        <v>0</v>
      </c>
    </row>
    <row r="24" spans="1:14" ht="38.25">
      <c r="A24" s="16" t="s">
        <v>81</v>
      </c>
      <c r="B24" s="29" t="s">
        <v>73</v>
      </c>
      <c r="C24" s="44">
        <v>267</v>
      </c>
      <c r="D24" s="43">
        <f>C24*100/56126</f>
        <v>0.4757153547375548</v>
      </c>
      <c r="E24" s="44">
        <v>267</v>
      </c>
      <c r="F24" s="43">
        <f>E24*100/56126</f>
        <v>0.4757153547375548</v>
      </c>
      <c r="G24" s="44"/>
      <c r="H24" s="43">
        <f>G24*100/56126</f>
        <v>0</v>
      </c>
      <c r="I24" s="44">
        <v>287</v>
      </c>
      <c r="J24" s="43">
        <f t="shared" si="1"/>
        <v>0.4154362804701523</v>
      </c>
      <c r="K24" s="44">
        <v>287</v>
      </c>
      <c r="L24" s="43">
        <f aca="true" t="shared" si="5" ref="L24:L34">K24*100/56126</f>
        <v>0.51134946370666</v>
      </c>
      <c r="M24" s="44"/>
      <c r="N24" s="43">
        <f t="shared" si="2"/>
        <v>0</v>
      </c>
    </row>
    <row r="25" spans="1:14" ht="15.75">
      <c r="A25" s="16" t="s">
        <v>82</v>
      </c>
      <c r="B25" s="29" t="s">
        <v>100</v>
      </c>
      <c r="C25" s="42"/>
      <c r="D25" s="43">
        <f>C25*100/53603</f>
        <v>0</v>
      </c>
      <c r="E25" s="44"/>
      <c r="F25" s="43">
        <f>E25*100/89592</f>
        <v>0</v>
      </c>
      <c r="G25" s="42"/>
      <c r="H25" s="43">
        <f>G25*100/89592</f>
        <v>0</v>
      </c>
      <c r="I25" s="44"/>
      <c r="J25" s="43">
        <f t="shared" si="1"/>
        <v>0</v>
      </c>
      <c r="K25" s="44"/>
      <c r="L25" s="43">
        <f t="shared" si="5"/>
        <v>0</v>
      </c>
      <c r="M25" s="44"/>
      <c r="N25" s="43">
        <f t="shared" si="2"/>
        <v>0</v>
      </c>
    </row>
    <row r="26" spans="1:14" ht="15.75">
      <c r="A26" s="16" t="s">
        <v>83</v>
      </c>
      <c r="B26" s="29" t="s">
        <v>72</v>
      </c>
      <c r="C26" s="42"/>
      <c r="D26" s="43">
        <f>C26*100/53603</f>
        <v>0</v>
      </c>
      <c r="E26" s="44"/>
      <c r="F26" s="43"/>
      <c r="G26" s="42"/>
      <c r="H26" s="43">
        <f>G26*100/89592</f>
        <v>0</v>
      </c>
      <c r="I26" s="44"/>
      <c r="J26" s="43">
        <f t="shared" si="1"/>
        <v>0</v>
      </c>
      <c r="K26" s="44"/>
      <c r="L26" s="43">
        <f t="shared" si="5"/>
        <v>0</v>
      </c>
      <c r="M26" s="44"/>
      <c r="N26" s="43">
        <f t="shared" si="2"/>
        <v>0</v>
      </c>
    </row>
    <row r="27" spans="1:14" ht="38.25">
      <c r="A27" s="16" t="s">
        <v>84</v>
      </c>
      <c r="B27" s="29" t="s">
        <v>92</v>
      </c>
      <c r="C27" s="42">
        <f>C29+C30+C31+C28</f>
        <v>1000</v>
      </c>
      <c r="D27" s="43">
        <f>C27*100/51030</f>
        <v>1.9596315892612188</v>
      </c>
      <c r="E27" s="44">
        <f>E30</f>
        <v>0</v>
      </c>
      <c r="F27" s="43"/>
      <c r="G27" s="42">
        <f>G29+G30+G28</f>
        <v>1000</v>
      </c>
      <c r="H27" s="43">
        <f>G27*100/51030</f>
        <v>1.9596315892612188</v>
      </c>
      <c r="I27" s="44">
        <f>I28+I29+I31+I30</f>
        <v>520</v>
      </c>
      <c r="J27" s="43">
        <f t="shared" si="1"/>
        <v>0.7527068496323317</v>
      </c>
      <c r="K27" s="44">
        <f>K28+K29</f>
        <v>0</v>
      </c>
      <c r="L27" s="43">
        <f t="shared" si="5"/>
        <v>0</v>
      </c>
      <c r="M27" s="44">
        <f>M28+M29</f>
        <v>520</v>
      </c>
      <c r="N27" s="43">
        <f t="shared" si="2"/>
        <v>0.7527068496323317</v>
      </c>
    </row>
    <row r="28" spans="1:14" ht="25.5">
      <c r="A28" s="16" t="s">
        <v>85</v>
      </c>
      <c r="B28" s="29" t="s">
        <v>122</v>
      </c>
      <c r="C28" s="42">
        <v>0</v>
      </c>
      <c r="D28" s="43">
        <v>0</v>
      </c>
      <c r="E28" s="44"/>
      <c r="F28" s="43"/>
      <c r="G28" s="42">
        <v>0</v>
      </c>
      <c r="H28" s="43">
        <f>G28*100/51030</f>
        <v>0</v>
      </c>
      <c r="I28" s="44"/>
      <c r="J28" s="43">
        <f t="shared" si="1"/>
        <v>0</v>
      </c>
      <c r="K28" s="44"/>
      <c r="L28" s="43">
        <f t="shared" si="5"/>
        <v>0</v>
      </c>
      <c r="M28" s="44"/>
      <c r="N28" s="43">
        <f t="shared" si="2"/>
        <v>0</v>
      </c>
    </row>
    <row r="29" spans="1:14" ht="15.75">
      <c r="A29" s="16" t="s">
        <v>86</v>
      </c>
      <c r="B29" s="29" t="s">
        <v>94</v>
      </c>
      <c r="C29" s="44">
        <v>1000</v>
      </c>
      <c r="D29" s="43">
        <f>C29*100/56126</f>
        <v>1.7817054484552615</v>
      </c>
      <c r="E29" s="44">
        <v>0</v>
      </c>
      <c r="F29" s="43">
        <f>E29*100/56126</f>
        <v>0</v>
      </c>
      <c r="G29" s="44">
        <v>1000</v>
      </c>
      <c r="H29" s="43">
        <f>G29*100/56126</f>
        <v>1.7817054484552615</v>
      </c>
      <c r="I29" s="44">
        <v>520</v>
      </c>
      <c r="J29" s="43">
        <f t="shared" si="1"/>
        <v>0.7527068496323317</v>
      </c>
      <c r="K29" s="44">
        <v>0</v>
      </c>
      <c r="L29" s="43">
        <f t="shared" si="5"/>
        <v>0</v>
      </c>
      <c r="M29" s="44">
        <v>520</v>
      </c>
      <c r="N29" s="43">
        <f t="shared" si="2"/>
        <v>0.7527068496323317</v>
      </c>
    </row>
    <row r="30" spans="1:14" ht="36" customHeight="1">
      <c r="A30" s="16" t="s">
        <v>110</v>
      </c>
      <c r="B30" s="29" t="s">
        <v>121</v>
      </c>
      <c r="C30" s="44"/>
      <c r="D30" s="43">
        <f>C30*100/51030</f>
        <v>0</v>
      </c>
      <c r="E30" s="44"/>
      <c r="F30" s="43">
        <f>E30*100/56126</f>
        <v>0</v>
      </c>
      <c r="G30" s="44"/>
      <c r="H30" s="43">
        <f>G30*100/56126</f>
        <v>0</v>
      </c>
      <c r="I30" s="44"/>
      <c r="J30" s="43">
        <f t="shared" si="1"/>
        <v>0</v>
      </c>
      <c r="K30" s="44"/>
      <c r="L30" s="43">
        <f t="shared" si="5"/>
        <v>0</v>
      </c>
      <c r="M30" s="44"/>
      <c r="N30" s="43">
        <f t="shared" si="2"/>
        <v>0</v>
      </c>
    </row>
    <row r="31" spans="1:14" ht="76.5">
      <c r="A31" s="16" t="s">
        <v>120</v>
      </c>
      <c r="B31" s="29" t="s">
        <v>111</v>
      </c>
      <c r="C31" s="42"/>
      <c r="D31" s="43"/>
      <c r="E31" s="44"/>
      <c r="F31" s="44"/>
      <c r="G31" s="42"/>
      <c r="H31" s="43"/>
      <c r="I31" s="44"/>
      <c r="J31" s="43">
        <f t="shared" si="1"/>
        <v>0</v>
      </c>
      <c r="K31" s="44"/>
      <c r="L31" s="43">
        <f t="shared" si="5"/>
        <v>0</v>
      </c>
      <c r="M31" s="44"/>
      <c r="N31" s="43">
        <f t="shared" si="2"/>
        <v>0</v>
      </c>
    </row>
    <row r="32" spans="1:14" ht="15.75">
      <c r="A32" s="16" t="s">
        <v>102</v>
      </c>
      <c r="B32" s="29" t="s">
        <v>101</v>
      </c>
      <c r="C32" s="44">
        <v>93</v>
      </c>
      <c r="D32" s="43">
        <f>C32*100/56126</f>
        <v>0.16569860670633932</v>
      </c>
      <c r="E32" s="44"/>
      <c r="F32" s="43">
        <f>E32*100/56126</f>
        <v>0</v>
      </c>
      <c r="G32" s="44"/>
      <c r="H32" s="43">
        <f>G32*100/56126</f>
        <v>0</v>
      </c>
      <c r="I32" s="44"/>
      <c r="J32" s="43">
        <f t="shared" si="1"/>
        <v>0</v>
      </c>
      <c r="K32" s="44"/>
      <c r="L32" s="43">
        <f t="shared" si="5"/>
        <v>0</v>
      </c>
      <c r="M32" s="44"/>
      <c r="N32" s="43">
        <f t="shared" si="2"/>
        <v>0</v>
      </c>
    </row>
    <row r="33" spans="1:14" ht="38.25">
      <c r="A33" s="16" t="s">
        <v>123</v>
      </c>
      <c r="B33" s="29" t="s">
        <v>124</v>
      </c>
      <c r="C33" s="44">
        <v>56.5</v>
      </c>
      <c r="D33" s="43">
        <f>C33*100/56126</f>
        <v>0.10066635783772226</v>
      </c>
      <c r="E33" s="44"/>
      <c r="F33" s="43">
        <f>E33*100/56126</f>
        <v>0</v>
      </c>
      <c r="G33" s="44"/>
      <c r="H33" s="43">
        <f>G33*100/56126</f>
        <v>0</v>
      </c>
      <c r="I33" s="44">
        <v>104.5</v>
      </c>
      <c r="J33" s="43">
        <f t="shared" si="1"/>
        <v>0.15126512651265125</v>
      </c>
      <c r="K33" s="44"/>
      <c r="L33" s="43">
        <f t="shared" si="5"/>
        <v>0</v>
      </c>
      <c r="M33" s="44"/>
      <c r="N33" s="43">
        <f t="shared" si="2"/>
        <v>0</v>
      </c>
    </row>
    <row r="34" spans="1:14" ht="28.5">
      <c r="A34" s="17"/>
      <c r="B34" s="29" t="s">
        <v>140</v>
      </c>
      <c r="C34" s="42">
        <f>C9+C14+C23+C27+C32</f>
        <v>5867.2</v>
      </c>
      <c r="D34" s="43">
        <f>C34*100/51030</f>
        <v>11.497550460513423</v>
      </c>
      <c r="E34" s="44">
        <f>E9+E14+E23+E27</f>
        <v>267</v>
      </c>
      <c r="F34" s="43">
        <f>E34*100/51030</f>
        <v>0.5232216343327455</v>
      </c>
      <c r="G34" s="42">
        <f>G9+G14+G23+G27</f>
        <v>5507.2</v>
      </c>
      <c r="H34" s="43">
        <f>G34*100/51030</f>
        <v>10.792083088379385</v>
      </c>
      <c r="I34" s="42">
        <f>I9+I14+I23+I27+I32+I33</f>
        <v>14020.37</v>
      </c>
      <c r="J34" s="43">
        <f t="shared" si="1"/>
        <v>20.294670256499334</v>
      </c>
      <c r="K34" s="44">
        <f>K9+K14+K23+K27</f>
        <v>1131.3600000000001</v>
      </c>
      <c r="L34" s="43">
        <f t="shared" si="5"/>
        <v>2.015750276164345</v>
      </c>
      <c r="M34" s="42">
        <f>M9+M14+M23+M27</f>
        <v>12784.51</v>
      </c>
      <c r="N34" s="43">
        <f t="shared" si="2"/>
        <v>18.505746627294307</v>
      </c>
    </row>
    <row r="35" ht="15">
      <c r="Q35" s="30"/>
    </row>
    <row r="36" ht="15">
      <c r="A36" s="18"/>
    </row>
    <row r="37" ht="15">
      <c r="A37" s="18"/>
    </row>
    <row r="38" ht="15">
      <c r="D38" s="31"/>
    </row>
  </sheetData>
  <sheetProtection/>
  <mergeCells count="12">
    <mergeCell ref="A6:A8"/>
    <mergeCell ref="C7:D7"/>
    <mergeCell ref="E7:F7"/>
    <mergeCell ref="G7:H7"/>
    <mergeCell ref="C6:H6"/>
    <mergeCell ref="B6:B8"/>
    <mergeCell ref="B2:D2"/>
    <mergeCell ref="L1:N1"/>
    <mergeCell ref="I6:N6"/>
    <mergeCell ref="I7:J7"/>
    <mergeCell ref="K7:L7"/>
    <mergeCell ref="M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26.7109375" style="6" customWidth="1"/>
    <col min="2" max="2" width="12.00390625" style="6" customWidth="1"/>
    <col min="3" max="3" width="12.57421875" style="6" customWidth="1"/>
    <col min="4" max="4" width="13.57421875" style="6" customWidth="1"/>
    <col min="5" max="5" width="12.140625" style="20" customWidth="1"/>
    <col min="6" max="6" width="11.140625" style="6" customWidth="1"/>
    <col min="7" max="7" width="13.00390625" style="6" customWidth="1"/>
    <col min="8" max="8" width="9.421875" style="6" customWidth="1"/>
    <col min="9" max="9" width="11.421875" style="6" customWidth="1"/>
    <col min="10" max="10" width="8.8515625" style="6" customWidth="1"/>
    <col min="11" max="11" width="10.00390625" style="6" customWidth="1"/>
    <col min="12" max="16384" width="9.140625" style="6" customWidth="1"/>
  </cols>
  <sheetData>
    <row r="1" spans="1:11" ht="18.75">
      <c r="A1" s="32"/>
      <c r="I1" s="51" t="s">
        <v>115</v>
      </c>
      <c r="J1" s="51"/>
      <c r="K1" s="51"/>
    </row>
    <row r="2" spans="1:5" ht="18.75">
      <c r="A2" s="64"/>
      <c r="B2" s="64"/>
      <c r="C2" s="64"/>
      <c r="D2" s="64"/>
      <c r="E2" s="64"/>
    </row>
    <row r="3" spans="1:11" ht="39" customHeight="1">
      <c r="A3" s="63" t="s">
        <v>142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ht="12.75">
      <c r="K4" s="7" t="s">
        <v>23</v>
      </c>
    </row>
    <row r="5" spans="1:11" ht="15" customHeight="1">
      <c r="A5" s="62" t="s">
        <v>24</v>
      </c>
      <c r="B5" s="65" t="s">
        <v>128</v>
      </c>
      <c r="C5" s="65"/>
      <c r="D5" s="66" t="s">
        <v>141</v>
      </c>
      <c r="E5" s="66"/>
      <c r="F5" s="66"/>
      <c r="G5" s="66"/>
      <c r="H5" s="66"/>
      <c r="I5" s="66"/>
      <c r="J5" s="66"/>
      <c r="K5" s="66"/>
    </row>
    <row r="6" spans="1:11" ht="12.75">
      <c r="A6" s="62"/>
      <c r="B6" s="62" t="s">
        <v>38</v>
      </c>
      <c r="C6" s="62" t="s">
        <v>1</v>
      </c>
      <c r="D6" s="62" t="s">
        <v>38</v>
      </c>
      <c r="E6" s="67" t="s">
        <v>25</v>
      </c>
      <c r="F6" s="62" t="s">
        <v>1</v>
      </c>
      <c r="G6" s="62" t="s">
        <v>37</v>
      </c>
      <c r="H6" s="62" t="s">
        <v>93</v>
      </c>
      <c r="I6" s="62" t="s">
        <v>14</v>
      </c>
      <c r="J6" s="62"/>
      <c r="K6" s="62" t="s">
        <v>26</v>
      </c>
    </row>
    <row r="7" spans="1:11" ht="54" customHeight="1">
      <c r="A7" s="62"/>
      <c r="B7" s="62"/>
      <c r="C7" s="62"/>
      <c r="D7" s="62"/>
      <c r="E7" s="67"/>
      <c r="F7" s="62"/>
      <c r="G7" s="62"/>
      <c r="H7" s="62"/>
      <c r="I7" s="19" t="s">
        <v>39</v>
      </c>
      <c r="J7" s="19" t="s">
        <v>40</v>
      </c>
      <c r="K7" s="62"/>
    </row>
    <row r="8" spans="1:11" ht="35.25" customHeight="1">
      <c r="A8" s="46" t="s">
        <v>27</v>
      </c>
      <c r="B8" s="36">
        <v>9895.2</v>
      </c>
      <c r="C8" s="38">
        <v>9600.7</v>
      </c>
      <c r="D8" s="38">
        <v>9375</v>
      </c>
      <c r="E8" s="36">
        <v>9375</v>
      </c>
      <c r="F8" s="38">
        <v>9104.6</v>
      </c>
      <c r="G8" s="38">
        <f>E8-F8</f>
        <v>270.39999999999964</v>
      </c>
      <c r="H8" s="38">
        <f>F8/F20*100</f>
        <v>14.082097673575475</v>
      </c>
      <c r="I8" s="38">
        <f>F8/D8*100</f>
        <v>97.11573333333334</v>
      </c>
      <c r="J8" s="38">
        <f>F8/E8*100</f>
        <v>97.11573333333334</v>
      </c>
      <c r="K8" s="47"/>
    </row>
    <row r="9" spans="1:11" ht="44.25" customHeight="1">
      <c r="A9" s="46" t="s">
        <v>28</v>
      </c>
      <c r="B9" s="36">
        <v>267</v>
      </c>
      <c r="C9" s="38">
        <v>267</v>
      </c>
      <c r="D9" s="38">
        <v>287</v>
      </c>
      <c r="E9" s="36">
        <v>287</v>
      </c>
      <c r="F9" s="38">
        <v>287</v>
      </c>
      <c r="G9" s="38">
        <f aca="true" t="shared" si="0" ref="G9:G20">E9-F9</f>
        <v>0</v>
      </c>
      <c r="H9" s="38">
        <f>F9/F20*100</f>
        <v>0.44390330517718085</v>
      </c>
      <c r="I9" s="38">
        <f aca="true" t="shared" si="1" ref="I9:I20">F9/D9*100</f>
        <v>100</v>
      </c>
      <c r="J9" s="38">
        <f aca="true" t="shared" si="2" ref="J9:J20">F9/E9*100</f>
        <v>100</v>
      </c>
      <c r="K9" s="47"/>
    </row>
    <row r="10" spans="1:11" ht="80.25" customHeight="1">
      <c r="A10" s="46" t="s">
        <v>29</v>
      </c>
      <c r="B10" s="36">
        <v>131</v>
      </c>
      <c r="C10" s="38">
        <v>128.9</v>
      </c>
      <c r="D10" s="38">
        <v>357</v>
      </c>
      <c r="E10" s="36">
        <v>58</v>
      </c>
      <c r="F10" s="38">
        <v>58</v>
      </c>
      <c r="G10" s="38">
        <f t="shared" si="0"/>
        <v>0</v>
      </c>
      <c r="H10" s="38">
        <f>F10/F20*100</f>
        <v>0.08970868188249648</v>
      </c>
      <c r="I10" s="38">
        <f t="shared" si="1"/>
        <v>16.246498599439775</v>
      </c>
      <c r="J10" s="38">
        <f t="shared" si="2"/>
        <v>100</v>
      </c>
      <c r="K10" s="47"/>
    </row>
    <row r="11" spans="1:11" ht="44.25" customHeight="1">
      <c r="A11" s="46" t="s">
        <v>30</v>
      </c>
      <c r="B11" s="36">
        <v>3244.1</v>
      </c>
      <c r="C11" s="38">
        <v>2528.5</v>
      </c>
      <c r="D11" s="38">
        <v>4</v>
      </c>
      <c r="E11" s="36">
        <v>1755.93</v>
      </c>
      <c r="F11" s="38">
        <v>1751.92</v>
      </c>
      <c r="G11" s="38">
        <f t="shared" si="0"/>
        <v>4.009999999999991</v>
      </c>
      <c r="H11" s="38">
        <f>F11/F20*100</f>
        <v>2.7096971373031593</v>
      </c>
      <c r="I11" s="38">
        <f t="shared" si="1"/>
        <v>43798</v>
      </c>
      <c r="J11" s="38">
        <f t="shared" si="2"/>
        <v>99.77163098756783</v>
      </c>
      <c r="K11" s="47"/>
    </row>
    <row r="12" spans="1:11" ht="31.5">
      <c r="A12" s="46" t="s">
        <v>31</v>
      </c>
      <c r="B12" s="36">
        <v>6734.6</v>
      </c>
      <c r="C12" s="38">
        <v>6304.4</v>
      </c>
      <c r="D12" s="38">
        <v>6804</v>
      </c>
      <c r="E12" s="36">
        <v>11942</v>
      </c>
      <c r="F12" s="38">
        <v>11556</v>
      </c>
      <c r="G12" s="38">
        <f t="shared" si="0"/>
        <v>386</v>
      </c>
      <c r="H12" s="38">
        <f>F12/F20*100</f>
        <v>17.87368151438154</v>
      </c>
      <c r="I12" s="38">
        <f t="shared" si="1"/>
        <v>169.84126984126985</v>
      </c>
      <c r="J12" s="38">
        <f t="shared" si="2"/>
        <v>96.76771060123932</v>
      </c>
      <c r="K12" s="47"/>
    </row>
    <row r="13" spans="1:11" ht="15.75">
      <c r="A13" s="46" t="s">
        <v>32</v>
      </c>
      <c r="B13" s="36">
        <v>484</v>
      </c>
      <c r="C13" s="38">
        <v>454</v>
      </c>
      <c r="D13" s="38">
        <v>220</v>
      </c>
      <c r="E13" s="36">
        <v>120</v>
      </c>
      <c r="F13" s="38">
        <v>74.8</v>
      </c>
      <c r="G13" s="38">
        <f t="shared" si="0"/>
        <v>45.2</v>
      </c>
      <c r="H13" s="38">
        <f>F13/F20*100</f>
        <v>0.11569326560018511</v>
      </c>
      <c r="I13" s="38">
        <f t="shared" si="1"/>
        <v>34</v>
      </c>
      <c r="J13" s="38">
        <f t="shared" si="2"/>
        <v>62.33333333333333</v>
      </c>
      <c r="K13" s="47"/>
    </row>
    <row r="14" spans="1:11" ht="15.75">
      <c r="A14" s="46" t="s">
        <v>33</v>
      </c>
      <c r="B14" s="36">
        <v>23171.9</v>
      </c>
      <c r="C14" s="38">
        <v>21478.8</v>
      </c>
      <c r="D14" s="38">
        <v>23226</v>
      </c>
      <c r="E14" s="36">
        <v>25866.52</v>
      </c>
      <c r="F14" s="38">
        <v>25444.3</v>
      </c>
      <c r="G14" s="38">
        <f t="shared" si="0"/>
        <v>422.22000000000116</v>
      </c>
      <c r="H14" s="38">
        <f>F14/F20*100</f>
        <v>39.354734731427676</v>
      </c>
      <c r="I14" s="38">
        <f t="shared" si="1"/>
        <v>109.55093429776974</v>
      </c>
      <c r="J14" s="38">
        <f t="shared" si="2"/>
        <v>98.36769693024033</v>
      </c>
      <c r="K14" s="47"/>
    </row>
    <row r="15" spans="1:11" ht="15.75">
      <c r="A15" s="46" t="s">
        <v>34</v>
      </c>
      <c r="B15" s="36"/>
      <c r="C15" s="38"/>
      <c r="D15" s="38"/>
      <c r="E15" s="36"/>
      <c r="F15" s="38"/>
      <c r="G15" s="38">
        <f t="shared" si="0"/>
        <v>0</v>
      </c>
      <c r="H15" s="38">
        <f>F15/F20*100</f>
        <v>0</v>
      </c>
      <c r="I15" s="38"/>
      <c r="J15" s="38"/>
      <c r="K15" s="47"/>
    </row>
    <row r="16" spans="1:11" ht="15.75">
      <c r="A16" s="46" t="s">
        <v>35</v>
      </c>
      <c r="B16" s="36">
        <v>522</v>
      </c>
      <c r="C16" s="38">
        <v>520.5</v>
      </c>
      <c r="D16" s="38">
        <v>522</v>
      </c>
      <c r="E16" s="36">
        <v>522</v>
      </c>
      <c r="F16" s="38">
        <v>520.5</v>
      </c>
      <c r="G16" s="38">
        <f t="shared" si="0"/>
        <v>1.5</v>
      </c>
      <c r="H16" s="38">
        <f>F16/F20*100</f>
        <v>0.8050580848248177</v>
      </c>
      <c r="I16" s="38">
        <f t="shared" si="1"/>
        <v>99.71264367816092</v>
      </c>
      <c r="J16" s="38">
        <f t="shared" si="2"/>
        <v>99.71264367816092</v>
      </c>
      <c r="K16" s="47"/>
    </row>
    <row r="17" spans="1:11" ht="34.5" customHeight="1">
      <c r="A17" s="46" t="s">
        <v>36</v>
      </c>
      <c r="B17" s="36">
        <v>13444.6</v>
      </c>
      <c r="C17" s="38">
        <v>13033.9</v>
      </c>
      <c r="D17" s="38">
        <v>10833.2</v>
      </c>
      <c r="E17" s="36">
        <v>16156.2</v>
      </c>
      <c r="F17" s="38">
        <v>15856.6</v>
      </c>
      <c r="G17" s="38">
        <f t="shared" si="0"/>
        <v>299.60000000000036</v>
      </c>
      <c r="H17" s="38">
        <f>F17/F20*100</f>
        <v>24.52542560582748</v>
      </c>
      <c r="I17" s="38">
        <f t="shared" si="1"/>
        <v>146.37041686666913</v>
      </c>
      <c r="J17" s="38">
        <f t="shared" si="2"/>
        <v>98.14560354538816</v>
      </c>
      <c r="K17" s="47"/>
    </row>
    <row r="18" spans="1:11" ht="38.25" customHeight="1">
      <c r="A18" s="46" t="s">
        <v>41</v>
      </c>
      <c r="B18" s="36"/>
      <c r="C18" s="38"/>
      <c r="D18" s="38"/>
      <c r="E18" s="36"/>
      <c r="F18" s="38"/>
      <c r="G18" s="38">
        <f t="shared" si="0"/>
        <v>0</v>
      </c>
      <c r="H18" s="38"/>
      <c r="I18" s="38"/>
      <c r="J18" s="38"/>
      <c r="K18" s="47"/>
    </row>
    <row r="19" spans="1:11" ht="35.25" customHeight="1">
      <c r="A19" s="46" t="s">
        <v>112</v>
      </c>
      <c r="B19" s="36">
        <v>0</v>
      </c>
      <c r="C19" s="38">
        <v>0</v>
      </c>
      <c r="D19" s="38"/>
      <c r="E19" s="36">
        <v>0</v>
      </c>
      <c r="F19" s="38">
        <v>0</v>
      </c>
      <c r="G19" s="38">
        <f t="shared" si="0"/>
        <v>0</v>
      </c>
      <c r="H19" s="38"/>
      <c r="I19" s="38" t="e">
        <f t="shared" si="1"/>
        <v>#DIV/0!</v>
      </c>
      <c r="J19" s="38"/>
      <c r="K19" s="47"/>
    </row>
    <row r="20" spans="1:11" ht="15.75">
      <c r="A20" s="46" t="s">
        <v>22</v>
      </c>
      <c r="B20" s="48">
        <f>SUM(B8:B19)</f>
        <v>57894.4</v>
      </c>
      <c r="C20" s="48">
        <f>SUM(C8:C19)</f>
        <v>54316.700000000004</v>
      </c>
      <c r="D20" s="38">
        <f>SUM(D8:D19)</f>
        <v>51628.2</v>
      </c>
      <c r="E20" s="49">
        <f>SUM(E8:E19)</f>
        <v>66082.65</v>
      </c>
      <c r="F20" s="49">
        <f>SUM(F8:F19)</f>
        <v>64653.719999999994</v>
      </c>
      <c r="G20" s="38">
        <f t="shared" si="0"/>
        <v>1428.9300000000003</v>
      </c>
      <c r="H20" s="38">
        <f>SUM(H8:H19)</f>
        <v>100.00000000000003</v>
      </c>
      <c r="I20" s="38">
        <f t="shared" si="1"/>
        <v>125.22946761653515</v>
      </c>
      <c r="J20" s="38">
        <f t="shared" si="2"/>
        <v>97.83766238188088</v>
      </c>
      <c r="K20" s="47"/>
    </row>
  </sheetData>
  <sheetProtection/>
  <mergeCells count="15">
    <mergeCell ref="D5:K5"/>
    <mergeCell ref="K6:K7"/>
    <mergeCell ref="E6:E7"/>
    <mergeCell ref="F6:F7"/>
    <mergeCell ref="I6:J6"/>
    <mergeCell ref="D6:D7"/>
    <mergeCell ref="A3:K3"/>
    <mergeCell ref="I1:K1"/>
    <mergeCell ref="A2:E2"/>
    <mergeCell ref="A5:A7"/>
    <mergeCell ref="B6:B7"/>
    <mergeCell ref="C6:C7"/>
    <mergeCell ref="B5:C5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 МЮ</dc:creator>
  <cp:keywords/>
  <dc:description/>
  <cp:lastModifiedBy>HP</cp:lastModifiedBy>
  <cp:lastPrinted>2019-04-16T09:25:52Z</cp:lastPrinted>
  <dcterms:created xsi:type="dcterms:W3CDTF">2014-01-16T10:01:32Z</dcterms:created>
  <dcterms:modified xsi:type="dcterms:W3CDTF">2019-04-16T09:26:21Z</dcterms:modified>
  <cp:category/>
  <cp:version/>
  <cp:contentType/>
  <cp:contentStatus/>
</cp:coreProperties>
</file>